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070542DF-63CD-4085-A802-64AA66754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5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<sst xmlns="http://schemas.openxmlformats.org/spreadsheetml/2006/main" count="248" uniqueCount="211">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</sst>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Data-Wednesday'!$A$944:$A$1416</c:f>
              <c:numCache>
                <c:formatCode>m/d/yyyy</c:formatCode>
                <c:ptCount val="47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</c:numCache>
            </c:numRef>
          </c:cat>
          <c:val>
            <c:numRef>
              <c:f>'Claims Data-Wednesday'!$E$943:$E$1416</c:f>
              <c:numCache>
                <c:formatCode>#,##0</c:formatCode>
                <c:ptCount val="474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Data-Wednesday'!$A$944:$A$1416</c:f>
              <c:numCache>
                <c:formatCode>m/d/yyyy</c:formatCode>
                <c:ptCount val="473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</c:numCache>
            </c:numRef>
          </c:cat>
          <c:val>
            <c:numRef>
              <c:f>'Claims Data-Wednesday'!$F$945:$F$1416</c:f>
              <c:numCache>
                <c:formatCode>#,##0</c:formatCode>
                <c:ptCount val="472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2017-2026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2"/>
          <c:order val="0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Data-Wednesday'!$H$1362:$H$1414</c:f>
              <c:numCache>
                <c:formatCode>"$"#,##0</c:formatCode>
                <c:ptCount val="53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  <c:pt idx="52">
                  <c:v>6503732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/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2017-2026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2"/>
          <c:order val="0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/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'ExhaustionRateIndiana&amp;Surround'!$CB$7:$DF$7</c:f>
              <c:numCache>
                <c:formatCode>0.0%</c:formatCode>
                <c:ptCount val="31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'ExhaustionRateIndiana&amp;Surround'!$CB$8:$DF$8</c:f>
              <c:numCache>
                <c:formatCode>0.0%</c:formatCode>
                <c:ptCount val="31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'ExhaustionRateIndiana&amp;Surround'!$CB$9:$DF$9</c:f>
              <c:numCache>
                <c:formatCode>0.0%</c:formatCode>
                <c:ptCount val="31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'ExhaustionRateIndiana&amp;Surround'!$CB$10:$DF$10</c:f>
              <c:numCache>
                <c:formatCode>0.0%</c:formatCode>
                <c:ptCount val="31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'ExhaustionRateIndiana&amp;Surround'!$CB$11:$DF$11</c:f>
              <c:numCache>
                <c:formatCode>0.0%</c:formatCode>
                <c:ptCount val="31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'ExhaustionRateIndiana&amp;Surround'!$CB$12:$DF$12</c:f>
              <c:numCache>
                <c:formatCode>0.0%</c:formatCode>
                <c:ptCount val="31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'ExhaustionRateIndiana&amp;Surround'!$CB$13:$DF$13</c:f>
              <c:numCache>
                <c:formatCode>0.0%</c:formatCode>
                <c:ptCount val="31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'ExhaustionRateIndiana&amp;Surround'!$CB$14:$DF$14</c:f>
              <c:numCache>
                <c:formatCode>0.0%</c:formatCode>
                <c:ptCount val="31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46046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3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46046</v>
      </c>
      <c r="C8" s="17"/>
      <c r="D8" s="18">
        <f>B3-7</f>
        <v>46039</v>
      </c>
      <c r="E8" s="19"/>
      <c r="F8" s="19"/>
      <c r="G8" s="19"/>
      <c r="H8" s="19"/>
      <c r="I8" s="17"/>
      <c r="J8" s="18">
        <f>B3-7*52</f>
        <v>45682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3186</v>
      </c>
      <c r="C11" s="21"/>
      <c r="D11" s="21">
        <f>VLOOKUP(D$8,'Claims Data-Wednesday'!$A:$Q,5)</f>
        <v>3789</v>
      </c>
      <c r="E11" s="21"/>
      <c r="F11" s="21">
        <f>B11-D11</f>
        <v>-603</v>
      </c>
      <c r="G11" s="6"/>
      <c r="H11" s="22">
        <f>F11/D11</f>
        <v>-0.15914489311163896</v>
      </c>
      <c r="I11" s="6"/>
      <c r="J11" s="21">
        <f>VLOOKUP(J$8,'Claims Data-Wednesday'!$A:$Q,5)</f>
        <v>3617</v>
      </c>
      <c r="K11" s="21"/>
      <c r="L11" s="21">
        <f>B11-J11</f>
        <v>-431</v>
      </c>
      <c r="M11" s="6"/>
      <c r="N11" s="22">
        <f>L11/J11</f>
        <v>-0.11915952446779099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28556</v>
      </c>
      <c r="C13" s="21"/>
      <c r="D13" s="21">
        <f>VLOOKUP(D$8,'Claims Data-Wednesday'!$A:$Q,6)</f>
        <v>29612</v>
      </c>
      <c r="E13" s="21"/>
      <c r="F13" s="21">
        <f t="shared" ref="F13:F19" si="0">B13-D13</f>
        <v>-1056</v>
      </c>
      <c r="G13" s="6"/>
      <c r="H13" s="22">
        <f t="shared" ref="H13:H19" si="1">F13/D13</f>
        <v>-3.5661218424962851E-2</v>
      </c>
      <c r="I13" s="6"/>
      <c r="J13" s="21">
        <f>VLOOKUP(J$8,'Claims Data-Wednesday'!$A:$Q,6)</f>
        <v>29956</v>
      </c>
      <c r="K13" s="21"/>
      <c r="L13" s="21">
        <f t="shared" ref="L13:L19" si="2">B13-J13</f>
        <v>-1400</v>
      </c>
      <c r="M13" s="6"/>
      <c r="N13" s="22">
        <f t="shared" ref="N13:N19" si="3">L13/J13</f>
        <v>-4.6735211643744161E-2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31742</v>
      </c>
      <c r="C15" s="21"/>
      <c r="D15" s="21">
        <f>VLOOKUP(D$8,'Claims Data-Wednesday'!$A:$Q,7)</f>
        <v>33401</v>
      </c>
      <c r="E15" s="21"/>
      <c r="F15" s="21">
        <f t="shared" si="0"/>
        <v>-1659</v>
      </c>
      <c r="G15" s="6"/>
      <c r="H15" s="22">
        <f t="shared" si="1"/>
        <v>-4.9669171581689174E-2</v>
      </c>
      <c r="I15" s="6"/>
      <c r="J15" s="21">
        <f>VLOOKUP(J$8,'Claims Data-Wednesday'!$A:$Q,7)</f>
        <v>33573</v>
      </c>
      <c r="K15" s="21"/>
      <c r="L15" s="21">
        <f t="shared" si="2"/>
        <v>-1831</v>
      </c>
      <c r="M15" s="6"/>
      <c r="N15" s="22">
        <f t="shared" si="3"/>
        <v>-5.4537872695320642E-2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6628040</v>
      </c>
      <c r="C17" s="7"/>
      <c r="D17" s="7">
        <f>VLOOKUP(D$8,'Claims Data-Wednesday'!$A:$Q,8)</f>
        <v>7090333</v>
      </c>
      <c r="E17" s="7"/>
      <c r="F17" s="7">
        <f t="shared" si="0"/>
        <v>-462293</v>
      </c>
      <c r="G17" s="6"/>
      <c r="H17" s="22">
        <f t="shared" si="1"/>
        <v>-6.5200463786397614E-2</v>
      </c>
      <c r="I17" s="6"/>
      <c r="J17" s="7">
        <f>VLOOKUP(J$8,'Claims Data-Wednesday'!$A:$Q,8)</f>
        <v>7703115</v>
      </c>
      <c r="K17" s="7"/>
      <c r="L17" s="7">
        <f t="shared" si="2"/>
        <v>-1075075</v>
      </c>
      <c r="M17" s="6"/>
      <c r="N17" s="22">
        <f t="shared" si="3"/>
        <v>-0.13956367002180287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278</v>
      </c>
      <c r="C19" s="21"/>
      <c r="D19" s="21">
        <f>VLOOKUP(D$8,'Claims Data-Wednesday'!$A:$Q,9)</f>
        <v>285</v>
      </c>
      <c r="E19" s="21"/>
      <c r="F19" s="21">
        <f t="shared" si="0"/>
        <v>-7</v>
      </c>
      <c r="G19" s="6"/>
      <c r="H19" s="22">
        <f t="shared" si="1"/>
        <v>-2.456140350877193E-2</v>
      </c>
      <c r="I19" s="6"/>
      <c r="J19" s="21">
        <f>VLOOKUP(J$8,'Claims Data-Wednesday'!$A:$Q,9)</f>
        <v>283</v>
      </c>
      <c r="K19" s="21"/>
      <c r="L19" s="21">
        <f t="shared" si="2"/>
        <v>-5</v>
      </c>
      <c r="M19" s="6"/>
      <c r="N19" s="22">
        <f t="shared" si="3"/>
        <v>-1.7667844522968199E-2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4783.5</v>
      </c>
      <c r="D28" s="21">
        <f>VLOOKUP(J$8,'Claims Data-Wednesday'!$A:$Q,13)</f>
        <v>4851.5</v>
      </c>
      <c r="F28" s="22">
        <f>(B28-D28)/D28</f>
        <v>-1.401628362362156E-2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27895.75</v>
      </c>
      <c r="D30" s="21">
        <f>VLOOKUP(J$8,'Claims Data-Wednesday'!$A:$Q,14)</f>
        <v>29660.75</v>
      </c>
      <c r="F30" s="22">
        <f t="shared" ref="F30:F36" si="4">(B30-D30)/D30</f>
        <v>-5.9506249841962865E-2</v>
      </c>
      <c r="I30" s="39"/>
      <c r="J30" s="45">
        <v>46046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32679.25</v>
      </c>
      <c r="D32" s="21">
        <f>VLOOKUP(J$8,'Claims Data-Wednesday'!$A:$Q,15)</f>
        <v>34512.25</v>
      </c>
      <c r="F32" s="22">
        <f t="shared" si="4"/>
        <v>-5.3111576324348604E-2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6640011</v>
      </c>
      <c r="D34" s="7">
        <f>VLOOKUP(J$8,'Claims Data-Wednesday'!$A:$Q,16)</f>
        <v>7481238.5</v>
      </c>
      <c r="F34" s="22">
        <f t="shared" si="4"/>
        <v>-0.11244495146091119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276.5</v>
      </c>
      <c r="D36" s="21">
        <f>VLOOKUP(J$8,'Claims Data-Wednesday'!$A:$Q,17)</f>
        <v>273.25</v>
      </c>
      <c r="F36" s="22">
        <f t="shared" si="4"/>
        <v>1.1893870082342177E-2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16"/>
  <sheetViews>
    <sheetView zoomScale="116" zoomScaleNormal="116" workbookViewId="0">
      <pane xSplit="2" ySplit="3" topLeftCell="E1396" activePane="bottomRight" state="frozen"/>
      <selection pane="topRight" activeCell="C1" sqref="C1"/>
      <selection pane="bottomLeft" activeCell="A4" sqref="A4"/>
      <selection pane="bottomRight" activeCell="M1415" sqref="M1415:Q1416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16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 t="shared" ref="M1415:M1416" si="2121">AVERAGE(E1412:E1415)</f>
        <v>4856.75</v>
      </c>
      <c r="N1415" s="75">
        <f t="shared" ref="N1415:N1416" si="2122">AVERAGE(F1412:F1415)</f>
        <v>26331.5</v>
      </c>
      <c r="O1415" s="75">
        <f t="shared" ref="O1415:O1416" si="2123">AVERAGE(G1412:G1415)</f>
        <v>31188.25</v>
      </c>
      <c r="P1415" s="75">
        <f t="shared" ref="P1415:P1416" si="2124">AVERAGE(H1412:H1416)</f>
        <v>6395829.5999999996</v>
      </c>
      <c r="Q1415" s="75">
        <f t="shared" ref="Q1415:Q1416" si="2125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si="2121"/>
        <v>4783.5</v>
      </c>
      <c r="N1416" s="75">
        <f t="shared" si="2122"/>
        <v>27895.75</v>
      </c>
      <c r="O1416" s="75">
        <f t="shared" si="2123"/>
        <v>32679.25</v>
      </c>
      <c r="P1416" s="75">
        <f t="shared" si="2124"/>
        <v>6640011</v>
      </c>
      <c r="Q1416" s="75">
        <f t="shared" si="2125"/>
        <v>276.5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Q1416" formulaRange="1"/>
    <ignoredError sqref="L765" evalError="1"/>
    <ignoredError sqref="P1413:P1414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5" sqref="Z15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42.38333333333334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F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E22" sqref="DE22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0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0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0" ht="28.5" customHeight="1">
      <c r="AN5" s="131"/>
      <c r="AO5" s="131"/>
      <c r="AP5" s="131"/>
      <c r="AQ5" s="131"/>
    </row>
    <row r="6" spans="1:110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</row>
    <row r="7" spans="1:110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</row>
    <row r="8" spans="1:110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</row>
    <row r="9" spans="1:110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</row>
    <row r="10" spans="1:110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</row>
    <row r="11" spans="1:110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</row>
    <row r="12" spans="1:110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</row>
    <row r="13" spans="1:110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</row>
    <row r="14" spans="1:110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</row>
    <row r="15" spans="1:110">
      <c r="AJ15" s="65"/>
    </row>
    <row r="16" spans="1:110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B72C32-C330-4018-BBAE-6AB7826D2D9E}"/>
</file>

<file path=customXml/itemProps2.xml><?xml version="1.0" encoding="utf-8"?>
<ds:datastoreItem xmlns:ds="http://schemas.openxmlformats.org/officeDocument/2006/customXml" ds:itemID="{3403A1FE-9784-4C69-8FEB-18ACF4D335BD}"/>
</file>

<file path=customXml/itemProps3.xml><?xml version="1.0" encoding="utf-8"?>
<ds:datastoreItem xmlns:ds="http://schemas.openxmlformats.org/officeDocument/2006/customXml" ds:itemID="{2A883000-A051-4B84-B722-42DC4922AD6C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2026-02-02T20:02:27Z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